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OneDrive\Escritorio\"/>
    </mc:Choice>
  </mc:AlternateContent>
  <xr:revisionPtr revIDLastSave="0" documentId="8_{0E695D12-29C7-4E0D-B4F0-0439C7B86335}" xr6:coauthVersionLast="47" xr6:coauthVersionMax="47" xr10:uidLastSave="{00000000-0000-0000-0000-000000000000}"/>
  <bookViews>
    <workbookView xWindow="0" yWindow="720" windowWidth="20490" windowHeight="10800" xr2:uid="{00000000-000D-0000-FFFF-FFFF00000000}"/>
  </bookViews>
  <sheets>
    <sheet name="Informe" sheetId="2" r:id="rId1"/>
  </sheets>
  <definedNames>
    <definedName name="_xlnm._FilterDatabase" localSheetId="0" hidden="1">Informe!$A$13:$H$30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" l="1"/>
  <c r="H40" i="2" s="1"/>
  <c r="I30" i="2"/>
  <c r="L30" i="2" s="1"/>
  <c r="I29" i="2"/>
  <c r="L29" i="2" s="1"/>
  <c r="I28" i="2"/>
  <c r="L28" i="2" s="1"/>
  <c r="J27" i="2"/>
  <c r="K27" i="2"/>
  <c r="I27" i="2"/>
  <c r="L27" i="2" s="1"/>
  <c r="I26" i="2"/>
  <c r="L26" i="2" s="1"/>
  <c r="J25" i="2"/>
  <c r="K25" i="2"/>
  <c r="I25" i="2"/>
  <c r="J24" i="2"/>
  <c r="K24" i="2"/>
  <c r="I24" i="2"/>
  <c r="I23" i="2"/>
  <c r="L23" i="2" s="1"/>
  <c r="I22" i="2"/>
  <c r="L22" i="2" s="1"/>
  <c r="J21" i="2"/>
  <c r="K21" i="2"/>
  <c r="I21" i="2"/>
  <c r="J20" i="2"/>
  <c r="K20" i="2"/>
  <c r="I20" i="2"/>
  <c r="I19" i="2"/>
  <c r="L19" i="2" s="1"/>
  <c r="I18" i="2"/>
  <c r="L18" i="2" s="1"/>
  <c r="J17" i="2"/>
  <c r="K17" i="2"/>
  <c r="I17" i="2"/>
  <c r="I16" i="2"/>
  <c r="L16" i="2" s="1"/>
  <c r="I15" i="2"/>
  <c r="L15" i="2" s="1"/>
  <c r="I14" i="2"/>
  <c r="L14" i="2" s="1"/>
  <c r="I11" i="2"/>
  <c r="L2" i="2"/>
  <c r="L17" i="2" l="1"/>
  <c r="L25" i="2"/>
  <c r="L20" i="2"/>
  <c r="L24" i="2"/>
  <c r="L21" i="2"/>
  <c r="L32" i="2" l="1"/>
  <c r="J10" i="2"/>
  <c r="L10" i="2" s="1"/>
  <c r="J9" i="2"/>
  <c r="K9" i="2"/>
  <c r="L9" i="2" s="1"/>
  <c r="J8" i="2"/>
  <c r="K8" i="2"/>
  <c r="K7" i="2"/>
  <c r="J7" i="2"/>
  <c r="J6" i="2"/>
  <c r="L6" i="2" s="1"/>
  <c r="L3" i="2"/>
  <c r="J4" i="2"/>
  <c r="L5" i="2" s="1"/>
  <c r="K4" i="2"/>
  <c r="K11" i="2" s="1"/>
  <c r="J11" i="2" l="1"/>
  <c r="L8" i="2"/>
  <c r="L4" i="2"/>
  <c r="L11" i="2"/>
  <c r="L34" i="2" s="1"/>
  <c r="L41" i="2" s="1"/>
  <c r="L7" i="2"/>
</calcChain>
</file>

<file path=xl/sharedStrings.xml><?xml version="1.0" encoding="utf-8"?>
<sst xmlns="http://schemas.openxmlformats.org/spreadsheetml/2006/main" count="153" uniqueCount="110">
  <si>
    <t>CONTRATO</t>
  </si>
  <si>
    <t>FECHA</t>
  </si>
  <si>
    <t>OBJETO</t>
  </si>
  <si>
    <t>BENEFICIARIO</t>
  </si>
  <si>
    <t>PAGOS</t>
  </si>
  <si>
    <t>RUBRO</t>
  </si>
  <si>
    <t>DESCRIPCION</t>
  </si>
  <si>
    <t>16/01/2023</t>
  </si>
  <si>
    <t>001</t>
  </si>
  <si>
    <t>cancelacion de telefonia e internet de las sedes</t>
  </si>
  <si>
    <t>COMCEL SA</t>
  </si>
  <si>
    <t>2.1.2.2.8.4</t>
  </si>
  <si>
    <t>Internet (RBG)</t>
  </si>
  <si>
    <t>28/02/2023</t>
  </si>
  <si>
    <t>gastos bancarios propios</t>
  </si>
  <si>
    <t xml:space="preserve">BANCO POPULAR </t>
  </si>
  <si>
    <t>2.1.2.2.15.1</t>
  </si>
  <si>
    <t>Gastos bancarios (RP)</t>
  </si>
  <si>
    <t>002</t>
  </si>
  <si>
    <t>CANCELACION DE SERVICIO DE NTERNET DE LAS SEDES</t>
  </si>
  <si>
    <t>02/03/2023</t>
  </si>
  <si>
    <t xml:space="preserve">PROCESAR LA INFORMACIÓN CONTABLE DE DEL AÑO 2.023, PRESENTADO LOS INFORMES A LA SECRETARIA DE EDUCACIÓN MUNICIPAL, A LA CONTRALORÍA MUNICIPAL, A LA CONTADURÍA GENERAL DE LA NACIÓN Y A LA DIAN.
</t>
  </si>
  <si>
    <t>YANETH ROCIO BARRETO MOGOLLON</t>
  </si>
  <si>
    <t>2.1.1.1.2</t>
  </si>
  <si>
    <t>Contratacion de Servicios Profesionales (RG)</t>
  </si>
  <si>
    <t>22/03/2023</t>
  </si>
  <si>
    <t>SUMINISTROS DE PAPELERIA Y FOTOCPIAS PARA LA INSTITUCION</t>
  </si>
  <si>
    <t>PAPELERIA IMR</t>
  </si>
  <si>
    <t>2.1.2.1.2.2</t>
  </si>
  <si>
    <t>Materiales y Suministros (RG)</t>
  </si>
  <si>
    <t>SERVICIO DE PLATAFORMA OVY PARA LA GESTIÓN ACADEMICA, DIRECTIVA, ADMINISTRATIVA Y DE ATENCIÓN A LA COMUNIDAD POR EL AÑO LECTIVO 2023 Y TOMA DE FOTOGRAFÍAS A ESTUDIANTES Y SERVICIO DE IMPRESIÓN DE CARNÉS A COLOR LAMINADOS</t>
  </si>
  <si>
    <t>OVY COMPANY S.A.S</t>
  </si>
  <si>
    <t>004</t>
  </si>
  <si>
    <t>2.1.2.2.12.2</t>
  </si>
  <si>
    <t>Impresos y publicaciones (RG)</t>
  </si>
  <si>
    <t>31/03/2023</t>
  </si>
  <si>
    <t>CLARO TELMEX COLOMBIA S.A</t>
  </si>
  <si>
    <t>005</t>
  </si>
  <si>
    <t>20/04/2023</t>
  </si>
  <si>
    <t>COMPRA DE SUMINISTROS DE FERRETERIA PARA LOS ARREGLOS DE LA INSTITUCION</t>
  </si>
  <si>
    <t>COMPRA DE PAPELERIA PARA TODAS LAS SEDES</t>
  </si>
  <si>
    <t>FREDY ALBERTO SUESCUN RAMIREZ</t>
  </si>
  <si>
    <t>30/04/2023</t>
  </si>
  <si>
    <t>CANCELACION DE INTERNET CLARO</t>
  </si>
  <si>
    <t>2.1.2.2.8.2</t>
  </si>
  <si>
    <t>Internet (RG)</t>
  </si>
  <si>
    <t>10/05/2023</t>
  </si>
  <si>
    <t>POLIZA DE MANEJO DE RECTOR Y PAGADORA</t>
  </si>
  <si>
    <t>SURA SEGUROS</t>
  </si>
  <si>
    <t>2.1.2.2.10.2</t>
  </si>
  <si>
    <t>Seguros (RG)</t>
  </si>
  <si>
    <t>11/05/2023</t>
  </si>
  <si>
    <t xml:space="preserve">CANCELACION DE INTERNET </t>
  </si>
  <si>
    <t>13/06/2023</t>
  </si>
  <si>
    <t xml:space="preserve">instalación reflectores 100w-50w-30w
mantenimiento preventivo y correctivo aire mini Split 18.000 btu
mantenimiento correctivo cámaras de seguridad
arreglo acometida agua potable todo costo (sede espíritu santo)
Arreglo y mantenimiento luminarias tecnología fluorescente-
balastro
Cambio de tecnología en lámpara a led 110v. e instalación tubos
led x 2
</t>
  </si>
  <si>
    <t>GOYENECHE ROZO JESICA MARCELA</t>
  </si>
  <si>
    <t>2.1.2.2.1.2</t>
  </si>
  <si>
    <t>Mantenimiento de infraestructura educativa (RG)</t>
  </si>
  <si>
    <t>2.1.2.2.2.2</t>
  </si>
  <si>
    <t>Mantenimiento mobiliario y equipo (RG)</t>
  </si>
  <si>
    <t>07/07/2023</t>
  </si>
  <si>
    <t xml:space="preserve">TUBO LED 18W 120CMS 6500K VIDRIO                           UND 150 
REFLECTOR LED 100W BLANCO 100-240V LEXMANA   UND 1.00 
FLUORESC. MARQUI 6.00 
REFLECTOR LED 30W 6500K 127-220V VATIO                UND 1.00 
REFLECTOR LED 50W 6500K 90-240V LEXMANA            UND 1.00 
CABLE DUPLEX 2X12 CENTELSA                                      MTS 10
</t>
  </si>
  <si>
    <t>ELECTROILUMINACIONES LA 12 YAED S.A.S</t>
  </si>
  <si>
    <t>CE</t>
  </si>
  <si>
    <t>006</t>
  </si>
  <si>
    <t>01-001</t>
  </si>
  <si>
    <t>03-001</t>
  </si>
  <si>
    <t>04-001</t>
  </si>
  <si>
    <t>05-001</t>
  </si>
  <si>
    <t>02-002</t>
  </si>
  <si>
    <t>03-003</t>
  </si>
  <si>
    <t>04-004</t>
  </si>
  <si>
    <t>05-005</t>
  </si>
  <si>
    <t>02-003</t>
  </si>
  <si>
    <t>03-002</t>
  </si>
  <si>
    <t>05-002</t>
  </si>
  <si>
    <t>05-003</t>
  </si>
  <si>
    <t>07-002</t>
  </si>
  <si>
    <t>07-003</t>
  </si>
  <si>
    <t>07-001</t>
  </si>
  <si>
    <t>007</t>
  </si>
  <si>
    <t>009</t>
  </si>
  <si>
    <t>008</t>
  </si>
  <si>
    <t>GRATUIDAD</t>
  </si>
  <si>
    <t>PROPIOS</t>
  </si>
  <si>
    <t>INGRESOS PROPIOS</t>
  </si>
  <si>
    <t>DISPONIBLE A  DICIEMBRE 31 DE 2022</t>
  </si>
  <si>
    <t>ENERO DE 2023</t>
  </si>
  <si>
    <t>FEBRERO DE 2023</t>
  </si>
  <si>
    <t>MARZO DE 2023</t>
  </si>
  <si>
    <t>ABRIL DE 2023</t>
  </si>
  <si>
    <t>MAYO DE 2023</t>
  </si>
  <si>
    <t>JUNIO DE 2023</t>
  </si>
  <si>
    <t>TOTAL INGRESOS</t>
  </si>
  <si>
    <t>RECURSOS DE BALANCE</t>
  </si>
  <si>
    <t>TOTAL</t>
  </si>
  <si>
    <t xml:space="preserve">SEDE PRINCIPAL                   </t>
  </si>
  <si>
    <t xml:space="preserve">ESCUELA URBANA No. 04 ESPIRITU SANTO </t>
  </si>
  <si>
    <t xml:space="preserve">ESCUELA URBANA No. 08 PERPETUO SOCORRO </t>
  </si>
  <si>
    <t>TOTAL EGRESOS</t>
  </si>
  <si>
    <t>COMPROMISOS</t>
  </si>
  <si>
    <t>IMPLEMENTACION MODULO HISTORICOS Y LA DIGITALIZACION DE LOS AÑOS 2015-2022</t>
  </si>
  <si>
    <t>COMPRA Y EQUIPO</t>
  </si>
  <si>
    <t>COMPRA E INSTALACION DE AIRE ACONDICIONADO PARA SISTEMAS SEDE PRINCIPAL</t>
  </si>
  <si>
    <t>D&amp;G PLUS</t>
  </si>
  <si>
    <t>TOTAL COMPROMISOS</t>
  </si>
  <si>
    <t>TOTAL DISPONIBLE</t>
  </si>
  <si>
    <t>CANCELACION DE SERVICIO INTERNET CLARO</t>
  </si>
  <si>
    <t>instalación reflectores 100w-50w-30w
mantenimiento preventivo y correctivo aire mini Split 18.000 btu
mantenimiento correctivo cámaras de seguridad
arreglo acometida agua potable todo costo (sede espíritu santo)
Arreglo y mantenimiento luminarias tecnología fluorescente-
balastro
Cambio de tecnología en lámpara a led 110v. e instalación tubos
led x 2</t>
  </si>
  <si>
    <t xml:space="preserve"> COMERCIALI ZADORA  - JENNY PAOLA MALDONADO SUAREZ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</si>
</sst>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Arial"/>
      <family val="2"/>
    </font>
    <font>
      <sz val="9"/>
      <color rgb="FF000000"/>
      <name val="Calibri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rgb="FFFFFFFF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3" fillId="0" borderId="0" xfId="0" applyFont="1" applyAlignment="1">
      <alignment wrapText="1"/>
    </xf>
    <xf numFmtId="43" fontId="2" fillId="0" borderId="1" xfId="1" applyFont="1" applyFill="1" applyBorder="1" applyAlignment="1">
      <alignment wrapText="1"/>
    </xf>
    <xf numFmtId="43" fontId="2" fillId="0" borderId="1" xfId="1" applyFont="1" applyBorder="1" applyAlignment="1">
      <alignment wrapText="1"/>
    </xf>
    <xf numFmtId="164" fontId="5" fillId="0" borderId="1" xfId="2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3" fillId="0" borderId="1" xfId="1" applyFont="1" applyFill="1" applyBorder="1" applyAlignment="1" applyProtection="1">
      <alignment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3" fontId="3" fillId="0" borderId="1" xfId="0" applyNumberFormat="1" applyFont="1" applyBorder="1" applyAlignment="1">
      <alignment wrapText="1"/>
    </xf>
    <xf numFmtId="10" fontId="4" fillId="0" borderId="1" xfId="3" applyNumberFormat="1" applyFont="1" applyFill="1" applyBorder="1" applyAlignment="1">
      <alignment horizontal="center" wrapText="1"/>
    </xf>
    <xf numFmtId="9" fontId="6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 applyAlignment="1">
      <alignment wrapText="1"/>
    </xf>
    <xf numFmtId="0" fontId="3" fillId="0" borderId="0" xfId="0" applyFont="1"/>
    <xf numFmtId="43" fontId="3" fillId="0" borderId="0" xfId="0" applyNumberFormat="1" applyFont="1" applyAlignment="1">
      <alignment wrapText="1"/>
    </xf>
    <xf numFmtId="43" fontId="3" fillId="0" borderId="0" xfId="1" applyFont="1" applyFill="1" applyAlignment="1" applyProtection="1">
      <alignment wrapText="1"/>
    </xf>
    <xf numFmtId="43" fontId="6" fillId="0" borderId="0" xfId="1" applyFont="1" applyFill="1" applyAlignment="1" applyProtection="1">
      <alignment wrapText="1"/>
    </xf>
    <xf numFmtId="0" fontId="6" fillId="0" borderId="0" xfId="0" applyFont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49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3" fontId="3" fillId="0" borderId="1" xfId="1" applyFont="1" applyFill="1" applyBorder="1" applyAlignment="1" applyProtection="1">
      <alignment vertical="top" wrapText="1"/>
    </xf>
    <xf numFmtId="49" fontId="3" fillId="0" borderId="5" xfId="0" applyNumberFormat="1" applyFont="1" applyBorder="1" applyAlignment="1">
      <alignment vertical="top" wrapText="1"/>
    </xf>
    <xf numFmtId="43" fontId="3" fillId="0" borderId="0" xfId="1" applyFont="1" applyFill="1" applyAlignment="1" applyProtection="1">
      <alignment vertical="top" wrapText="1"/>
    </xf>
    <xf numFmtId="0" fontId="3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E1" workbookViewId="0">
      <selection activeCell="F2" sqref="E1:F2"/>
    </sheetView>
  </sheetViews>
  <sheetFormatPr baseColWidth="10" defaultColWidth="9.140625" defaultRowHeight="12" x14ac:dyDescent="0.2"/>
  <cols>
    <col min="1" max="1" width="15.7109375" style="7" customWidth="1"/>
    <col min="2" max="2" width="11.7109375" style="7" customWidth="1"/>
    <col min="3" max="3" width="10.7109375" style="7" customWidth="1"/>
    <col min="4" max="4" width="30.7109375" style="7" customWidth="1"/>
    <col min="5" max="5" width="12.7109375" style="7" customWidth="1"/>
    <col min="6" max="6" width="30.42578125" style="7" customWidth="1"/>
    <col min="7" max="7" width="12.28515625" style="7" customWidth="1"/>
    <col min="8" max="8" width="13.7109375" style="7" customWidth="1"/>
    <col min="9" max="9" width="12" style="7" customWidth="1"/>
    <col min="10" max="10" width="13.28515625" style="7" customWidth="1"/>
    <col min="11" max="11" width="13.42578125" style="7" customWidth="1"/>
    <col min="12" max="12" width="12.85546875" style="7" customWidth="1"/>
    <col min="13" max="13" width="9.140625" style="30"/>
    <col min="14" max="16384" width="9.140625" style="7"/>
  </cols>
  <sheetData>
    <row r="1" spans="1:13" ht="31.5" customHeight="1" x14ac:dyDescent="0.2">
      <c r="A1" s="1"/>
      <c r="B1" s="2"/>
      <c r="C1" s="2"/>
      <c r="D1" s="2"/>
      <c r="E1" s="3"/>
      <c r="F1" s="3"/>
      <c r="G1" s="3"/>
      <c r="H1" s="1" t="s">
        <v>86</v>
      </c>
      <c r="I1" s="4" t="s">
        <v>94</v>
      </c>
      <c r="J1" s="4" t="s">
        <v>83</v>
      </c>
      <c r="K1" s="5" t="s">
        <v>84</v>
      </c>
      <c r="L1" s="6"/>
      <c r="M1" s="7"/>
    </row>
    <row r="2" spans="1:13" x14ac:dyDescent="0.2">
      <c r="A2" s="1"/>
      <c r="B2" s="2"/>
      <c r="C2" s="2"/>
      <c r="D2" s="3"/>
      <c r="E2" s="3"/>
      <c r="F2" s="3"/>
      <c r="G2" s="3"/>
      <c r="H2" s="1"/>
      <c r="I2" s="9">
        <v>3851211.71</v>
      </c>
      <c r="J2" s="2"/>
      <c r="K2" s="10"/>
      <c r="L2" s="8">
        <f>+I2</f>
        <v>3851211.71</v>
      </c>
      <c r="M2" s="7"/>
    </row>
    <row r="3" spans="1:13" ht="24" x14ac:dyDescent="0.2">
      <c r="A3" s="1"/>
      <c r="B3" s="2"/>
      <c r="C3" s="2"/>
      <c r="D3" s="3"/>
      <c r="E3" s="3"/>
      <c r="F3" s="2"/>
      <c r="G3" s="3"/>
      <c r="H3" s="11" t="s">
        <v>85</v>
      </c>
      <c r="I3" s="3"/>
      <c r="J3" s="9"/>
      <c r="K3" s="12"/>
      <c r="L3" s="8">
        <f>+J3+K3</f>
        <v>0</v>
      </c>
      <c r="M3" s="7"/>
    </row>
    <row r="4" spans="1:13" ht="24" x14ac:dyDescent="0.2">
      <c r="A4" s="1"/>
      <c r="B4" s="2"/>
      <c r="C4" s="2"/>
      <c r="D4" s="3"/>
      <c r="E4" s="3"/>
      <c r="F4" s="2"/>
      <c r="G4" s="3"/>
      <c r="H4" s="1" t="s">
        <v>87</v>
      </c>
      <c r="I4" s="3"/>
      <c r="J4" s="9">
        <f>4850.98+58.52</f>
        <v>4909.5</v>
      </c>
      <c r="K4" s="8">
        <f>0.64+2850000</f>
        <v>2850000.64</v>
      </c>
      <c r="L4" s="8">
        <f>+J4+K4+F4</f>
        <v>2854910.14</v>
      </c>
      <c r="M4" s="7"/>
    </row>
    <row r="5" spans="1:13" ht="24" x14ac:dyDescent="0.2">
      <c r="A5" s="1"/>
      <c r="B5" s="2"/>
      <c r="C5" s="2"/>
      <c r="D5" s="3"/>
      <c r="E5" s="3"/>
      <c r="F5" s="2"/>
      <c r="G5" s="3"/>
      <c r="H5" s="1" t="s">
        <v>88</v>
      </c>
      <c r="I5" s="3"/>
      <c r="J5" s="13">
        <v>71366554</v>
      </c>
      <c r="K5" s="8"/>
      <c r="L5" s="8">
        <f>+J4+K5</f>
        <v>4909.5</v>
      </c>
      <c r="M5" s="7"/>
    </row>
    <row r="6" spans="1:13" ht="24" x14ac:dyDescent="0.2">
      <c r="A6" s="1"/>
      <c r="B6" s="2"/>
      <c r="C6" s="2"/>
      <c r="D6" s="3"/>
      <c r="E6" s="3"/>
      <c r="F6" s="2"/>
      <c r="G6" s="3"/>
      <c r="H6" s="1" t="s">
        <v>88</v>
      </c>
      <c r="I6" s="3"/>
      <c r="J6" s="9">
        <f>0.56+4856.12+3.5</f>
        <v>4860.18</v>
      </c>
      <c r="K6" s="8">
        <v>1395000</v>
      </c>
      <c r="L6" s="8">
        <f>+J6+K6</f>
        <v>1399860.18</v>
      </c>
      <c r="M6" s="7"/>
    </row>
    <row r="7" spans="1:13" ht="24" x14ac:dyDescent="0.2">
      <c r="A7" s="1"/>
      <c r="B7" s="2"/>
      <c r="C7" s="2"/>
      <c r="D7" s="3"/>
      <c r="E7" s="3"/>
      <c r="F7" s="2"/>
      <c r="G7" s="3"/>
      <c r="H7" s="14" t="s">
        <v>89</v>
      </c>
      <c r="I7" s="3"/>
      <c r="J7" s="9">
        <f>163.22+13109.44</f>
        <v>13272.66</v>
      </c>
      <c r="K7" s="8">
        <f>2841650+0.62</f>
        <v>2841650.62</v>
      </c>
      <c r="L7" s="8">
        <f>+J7+K7</f>
        <v>2854923.2800000003</v>
      </c>
      <c r="M7" s="7"/>
    </row>
    <row r="8" spans="1:13" x14ac:dyDescent="0.2">
      <c r="A8" s="1"/>
      <c r="B8" s="2"/>
      <c r="C8" s="2"/>
      <c r="D8" s="3"/>
      <c r="E8" s="3"/>
      <c r="F8" s="2"/>
      <c r="G8" s="3"/>
      <c r="H8" s="14" t="s">
        <v>90</v>
      </c>
      <c r="I8" s="3"/>
      <c r="J8" s="9">
        <f>55631.48+180.35</f>
        <v>55811.83</v>
      </c>
      <c r="K8" s="8">
        <f>0.6+1285000</f>
        <v>1285000.6000000001</v>
      </c>
      <c r="L8" s="8">
        <f>+J8+K8</f>
        <v>1340812.4300000002</v>
      </c>
      <c r="M8" s="7"/>
    </row>
    <row r="9" spans="1:13" x14ac:dyDescent="0.2">
      <c r="A9" s="1"/>
      <c r="B9" s="2"/>
      <c r="C9" s="2"/>
      <c r="D9" s="3"/>
      <c r="E9" s="3"/>
      <c r="F9" s="2"/>
      <c r="G9" s="3"/>
      <c r="H9" s="14" t="s">
        <v>91</v>
      </c>
      <c r="I9" s="3"/>
      <c r="J9" s="9">
        <f>55455.25+0.62+140.92</f>
        <v>55596.79</v>
      </c>
      <c r="K9" s="8">
        <f>235000+2070000</f>
        <v>2305000</v>
      </c>
      <c r="L9" s="8">
        <f>+J9+K9</f>
        <v>2360596.79</v>
      </c>
      <c r="M9" s="7"/>
    </row>
    <row r="10" spans="1:13" x14ac:dyDescent="0.2">
      <c r="A10" s="1"/>
      <c r="B10" s="2"/>
      <c r="C10" s="2"/>
      <c r="D10" s="3"/>
      <c r="E10" s="3"/>
      <c r="F10" s="2"/>
      <c r="G10" s="3"/>
      <c r="H10" s="14" t="s">
        <v>92</v>
      </c>
      <c r="I10" s="3"/>
      <c r="J10" s="9">
        <f>23860.47+0.6+58.03</f>
        <v>23919.1</v>
      </c>
      <c r="K10" s="8">
        <v>1916000</v>
      </c>
      <c r="L10" s="8">
        <f>+J10+K10</f>
        <v>1939919.1</v>
      </c>
      <c r="M10" s="7"/>
    </row>
    <row r="11" spans="1:13" ht="24" x14ac:dyDescent="0.2">
      <c r="A11" s="15"/>
      <c r="B11" s="16"/>
      <c r="C11" s="16"/>
      <c r="F11" s="17"/>
      <c r="G11" s="18"/>
      <c r="H11" s="14" t="s">
        <v>93</v>
      </c>
      <c r="I11" s="19">
        <f>+I2</f>
        <v>3851211.71</v>
      </c>
      <c r="J11" s="9">
        <f>SUM(J2:J10)</f>
        <v>71524924.060000002</v>
      </c>
      <c r="K11" s="9">
        <f>SUM(K1:K10)</f>
        <v>12592651.860000001</v>
      </c>
      <c r="L11" s="8">
        <f>+J11+K11+I11</f>
        <v>87968787.629999995</v>
      </c>
      <c r="M11" s="7"/>
    </row>
    <row r="12" spans="1:13" ht="18.75" customHeight="1" x14ac:dyDescent="0.2">
      <c r="I12" s="20">
        <v>0.6714</v>
      </c>
      <c r="J12" s="20">
        <v>3.7900000000000003E-2</v>
      </c>
      <c r="K12" s="20">
        <v>0.29070000000000001</v>
      </c>
      <c r="L12" s="21">
        <v>1</v>
      </c>
      <c r="M12" s="7"/>
    </row>
    <row r="13" spans="1:13" ht="48" x14ac:dyDescent="0.2">
      <c r="A13" s="22" t="s">
        <v>0</v>
      </c>
      <c r="B13" s="22" t="s">
        <v>1</v>
      </c>
      <c r="C13" s="22" t="s">
        <v>63</v>
      </c>
      <c r="D13" s="22" t="s">
        <v>5</v>
      </c>
      <c r="E13" s="22" t="s">
        <v>6</v>
      </c>
      <c r="F13" s="22" t="s">
        <v>2</v>
      </c>
      <c r="G13" s="22" t="s">
        <v>3</v>
      </c>
      <c r="H13" s="22" t="s">
        <v>4</v>
      </c>
      <c r="I13" s="23" t="s">
        <v>96</v>
      </c>
      <c r="J13" s="23" t="s">
        <v>97</v>
      </c>
      <c r="K13" s="23" t="s">
        <v>98</v>
      </c>
      <c r="L13" s="24" t="s">
        <v>95</v>
      </c>
      <c r="M13" s="7"/>
    </row>
    <row r="14" spans="1:13" ht="24" x14ac:dyDescent="0.2">
      <c r="A14" s="25"/>
      <c r="B14" s="25" t="s">
        <v>7</v>
      </c>
      <c r="C14" s="25" t="s">
        <v>65</v>
      </c>
      <c r="D14" s="25" t="s">
        <v>11</v>
      </c>
      <c r="E14" s="25" t="s">
        <v>12</v>
      </c>
      <c r="F14" s="25" t="s">
        <v>9</v>
      </c>
      <c r="G14" s="25" t="s">
        <v>10</v>
      </c>
      <c r="H14" s="26">
        <v>497077</v>
      </c>
      <c r="I14" s="13">
        <f>+H14</f>
        <v>497077</v>
      </c>
      <c r="J14" s="13"/>
      <c r="K14" s="13"/>
      <c r="L14" s="13">
        <f>+I14+J14+K14</f>
        <v>497077</v>
      </c>
      <c r="M14" s="7"/>
    </row>
    <row r="15" spans="1:13" ht="24" x14ac:dyDescent="0.2">
      <c r="A15" s="25"/>
      <c r="B15" s="25" t="s">
        <v>13</v>
      </c>
      <c r="C15" s="25" t="s">
        <v>69</v>
      </c>
      <c r="D15" s="25" t="s">
        <v>16</v>
      </c>
      <c r="E15" s="25" t="s">
        <v>17</v>
      </c>
      <c r="F15" s="25" t="s">
        <v>14</v>
      </c>
      <c r="G15" s="25" t="s">
        <v>15</v>
      </c>
      <c r="H15" s="26">
        <v>48913.599999999999</v>
      </c>
      <c r="I15" s="13">
        <f>+H15</f>
        <v>48913.599999999999</v>
      </c>
      <c r="J15" s="13"/>
      <c r="K15" s="13"/>
      <c r="L15" s="13">
        <f t="shared" ref="L15:L30" si="0">+I15+J15+K15</f>
        <v>48913.599999999999</v>
      </c>
      <c r="M15" s="7"/>
    </row>
    <row r="16" spans="1:13" ht="22.5" x14ac:dyDescent="0.2">
      <c r="A16" s="25"/>
      <c r="B16" s="25" t="s">
        <v>13</v>
      </c>
      <c r="C16" s="25" t="s">
        <v>73</v>
      </c>
      <c r="D16" s="25" t="s">
        <v>11</v>
      </c>
      <c r="E16" s="25" t="s">
        <v>12</v>
      </c>
      <c r="F16" s="46" t="s">
        <v>19</v>
      </c>
      <c r="G16" s="25" t="s">
        <v>10</v>
      </c>
      <c r="H16" s="26">
        <v>497077</v>
      </c>
      <c r="I16" s="13">
        <f>+H16</f>
        <v>497077</v>
      </c>
      <c r="J16" s="13"/>
      <c r="K16" s="13"/>
      <c r="L16" s="13">
        <f t="shared" si="0"/>
        <v>497077</v>
      </c>
      <c r="M16" s="7"/>
    </row>
    <row r="17" spans="1:13" ht="84" customHeight="1" x14ac:dyDescent="0.2">
      <c r="A17" s="25" t="s">
        <v>8</v>
      </c>
      <c r="B17" s="25" t="s">
        <v>20</v>
      </c>
      <c r="C17" s="25" t="s">
        <v>66</v>
      </c>
      <c r="D17" s="25" t="s">
        <v>23</v>
      </c>
      <c r="E17" s="37" t="s">
        <v>24</v>
      </c>
      <c r="F17" s="43" t="s">
        <v>21</v>
      </c>
      <c r="G17" s="37" t="s">
        <v>22</v>
      </c>
      <c r="H17" s="38">
        <v>5700000</v>
      </c>
      <c r="I17" s="39">
        <f>5700000*I12</f>
        <v>3826980</v>
      </c>
      <c r="J17" s="39">
        <f t="shared" ref="J17:K17" si="1">5700000*J12</f>
        <v>216030.00000000003</v>
      </c>
      <c r="K17" s="39">
        <f t="shared" si="1"/>
        <v>1656990</v>
      </c>
      <c r="L17" s="39">
        <f t="shared" si="0"/>
        <v>5700000</v>
      </c>
      <c r="M17" s="7"/>
    </row>
    <row r="18" spans="1:13" ht="36" x14ac:dyDescent="0.2">
      <c r="A18" s="25" t="s">
        <v>18</v>
      </c>
      <c r="B18" s="25" t="s">
        <v>25</v>
      </c>
      <c r="C18" s="25" t="s">
        <v>74</v>
      </c>
      <c r="D18" s="25" t="s">
        <v>28</v>
      </c>
      <c r="E18" s="25" t="s">
        <v>29</v>
      </c>
      <c r="F18" s="46" t="s">
        <v>26</v>
      </c>
      <c r="G18" s="25" t="s">
        <v>27</v>
      </c>
      <c r="H18" s="26">
        <v>3454100</v>
      </c>
      <c r="I18" s="13">
        <f>+H18</f>
        <v>3454100</v>
      </c>
      <c r="J18" s="13"/>
      <c r="K18" s="13"/>
      <c r="L18" s="13">
        <f t="shared" si="0"/>
        <v>3454100</v>
      </c>
      <c r="M18" s="7"/>
    </row>
    <row r="19" spans="1:13" ht="24" x14ac:dyDescent="0.2">
      <c r="A19" s="25"/>
      <c r="B19" s="25" t="s">
        <v>35</v>
      </c>
      <c r="C19" s="25" t="s">
        <v>70</v>
      </c>
      <c r="D19" s="25" t="s">
        <v>11</v>
      </c>
      <c r="E19" s="25" t="s">
        <v>12</v>
      </c>
      <c r="F19" s="46" t="s">
        <v>107</v>
      </c>
      <c r="G19" s="25" t="s">
        <v>36</v>
      </c>
      <c r="H19" s="26">
        <v>193576</v>
      </c>
      <c r="I19" s="13">
        <f>+H19</f>
        <v>193576</v>
      </c>
      <c r="J19" s="13"/>
      <c r="K19" s="13"/>
      <c r="L19" s="13">
        <f t="shared" si="0"/>
        <v>193576</v>
      </c>
      <c r="M19" s="7"/>
    </row>
    <row r="20" spans="1:13" ht="78.75" x14ac:dyDescent="0.2">
      <c r="A20" s="25" t="s">
        <v>32</v>
      </c>
      <c r="B20" s="25" t="s">
        <v>25</v>
      </c>
      <c r="C20" s="25" t="s">
        <v>67</v>
      </c>
      <c r="D20" s="25" t="s">
        <v>23</v>
      </c>
      <c r="E20" s="37" t="s">
        <v>24</v>
      </c>
      <c r="F20" s="44" t="s">
        <v>30</v>
      </c>
      <c r="G20" s="37" t="s">
        <v>31</v>
      </c>
      <c r="H20" s="38">
        <v>4536000</v>
      </c>
      <c r="I20" s="39">
        <f>4536000*I12</f>
        <v>3045470.4</v>
      </c>
      <c r="J20" s="39">
        <f t="shared" ref="J20:K20" si="2">4536000*J12</f>
        <v>171914.40000000002</v>
      </c>
      <c r="K20" s="39">
        <f t="shared" si="2"/>
        <v>1318615.2</v>
      </c>
      <c r="L20" s="39">
        <f t="shared" si="0"/>
        <v>4536000</v>
      </c>
      <c r="M20" s="7"/>
    </row>
    <row r="21" spans="1:13" ht="78.75" x14ac:dyDescent="0.2">
      <c r="A21" s="25" t="s">
        <v>32</v>
      </c>
      <c r="B21" s="25" t="s">
        <v>25</v>
      </c>
      <c r="C21" s="25" t="s">
        <v>67</v>
      </c>
      <c r="D21" s="25" t="s">
        <v>33</v>
      </c>
      <c r="E21" s="37" t="s">
        <v>34</v>
      </c>
      <c r="F21" s="44" t="s">
        <v>30</v>
      </c>
      <c r="G21" s="37" t="s">
        <v>31</v>
      </c>
      <c r="H21" s="38">
        <v>714000</v>
      </c>
      <c r="I21" s="39">
        <f>714000*I12</f>
        <v>479379.6</v>
      </c>
      <c r="J21" s="39">
        <f t="shared" ref="J21:K21" si="3">714000*J12</f>
        <v>27060.600000000002</v>
      </c>
      <c r="K21" s="39">
        <f t="shared" si="3"/>
        <v>207559.80000000002</v>
      </c>
      <c r="L21" s="39">
        <f t="shared" si="0"/>
        <v>714000</v>
      </c>
      <c r="M21" s="7"/>
    </row>
    <row r="22" spans="1:13" ht="24" x14ac:dyDescent="0.2">
      <c r="A22" s="25"/>
      <c r="B22" s="25" t="s">
        <v>42</v>
      </c>
      <c r="C22" s="25" t="s">
        <v>71</v>
      </c>
      <c r="D22" s="25" t="s">
        <v>44</v>
      </c>
      <c r="E22" s="25" t="s">
        <v>45</v>
      </c>
      <c r="F22" s="46" t="s">
        <v>43</v>
      </c>
      <c r="G22" s="25" t="s">
        <v>36</v>
      </c>
      <c r="H22" s="26">
        <v>193576</v>
      </c>
      <c r="I22" s="13">
        <f>+H22</f>
        <v>193576</v>
      </c>
      <c r="J22" s="13"/>
      <c r="K22" s="13"/>
      <c r="L22" s="13">
        <f t="shared" si="0"/>
        <v>193576</v>
      </c>
      <c r="M22" s="7"/>
    </row>
    <row r="23" spans="1:13" ht="60" x14ac:dyDescent="0.2">
      <c r="A23" s="25" t="s">
        <v>37</v>
      </c>
      <c r="B23" s="25" t="s">
        <v>38</v>
      </c>
      <c r="C23" s="25" t="s">
        <v>68</v>
      </c>
      <c r="D23" s="25" t="s">
        <v>28</v>
      </c>
      <c r="E23" s="37" t="s">
        <v>29</v>
      </c>
      <c r="F23" s="44" t="s">
        <v>39</v>
      </c>
      <c r="G23" s="37" t="s">
        <v>109</v>
      </c>
      <c r="H23" s="38">
        <v>7135000</v>
      </c>
      <c r="I23" s="39">
        <f>+H23</f>
        <v>7135000</v>
      </c>
      <c r="J23" s="39"/>
      <c r="K23" s="39"/>
      <c r="L23" s="39">
        <f t="shared" si="0"/>
        <v>7135000</v>
      </c>
      <c r="M23" s="7"/>
    </row>
    <row r="24" spans="1:13" ht="48" x14ac:dyDescent="0.2">
      <c r="A24" s="25" t="s">
        <v>64</v>
      </c>
      <c r="B24" s="25" t="s">
        <v>38</v>
      </c>
      <c r="C24" s="25" t="s">
        <v>75</v>
      </c>
      <c r="D24" s="25" t="s">
        <v>28</v>
      </c>
      <c r="E24" s="25" t="s">
        <v>29</v>
      </c>
      <c r="F24" s="46" t="s">
        <v>40</v>
      </c>
      <c r="G24" s="25" t="s">
        <v>41</v>
      </c>
      <c r="H24" s="26">
        <v>18177740</v>
      </c>
      <c r="I24" s="13">
        <f>18177740*I12</f>
        <v>12204534.636</v>
      </c>
      <c r="J24" s="13">
        <f t="shared" ref="J24:K24" si="4">18177740*J12</f>
        <v>688936.34600000002</v>
      </c>
      <c r="K24" s="13">
        <f t="shared" si="4"/>
        <v>5284269.0180000002</v>
      </c>
      <c r="L24" s="13">
        <f t="shared" si="0"/>
        <v>18177740</v>
      </c>
      <c r="M24" s="7"/>
    </row>
    <row r="25" spans="1:13" ht="24" x14ac:dyDescent="0.2">
      <c r="A25" s="25" t="s">
        <v>81</v>
      </c>
      <c r="B25" s="25" t="s">
        <v>46</v>
      </c>
      <c r="C25" s="25" t="s">
        <v>76</v>
      </c>
      <c r="D25" s="25" t="s">
        <v>49</v>
      </c>
      <c r="E25" s="25" t="s">
        <v>50</v>
      </c>
      <c r="F25" s="46" t="s">
        <v>47</v>
      </c>
      <c r="G25" s="25" t="s">
        <v>48</v>
      </c>
      <c r="H25" s="26">
        <v>1999344</v>
      </c>
      <c r="I25" s="13">
        <f>1999344*I12</f>
        <v>1342359.5615999999</v>
      </c>
      <c r="J25" s="13">
        <f t="shared" ref="J25:K25" si="5">1999344*J12</f>
        <v>75775.137600000002</v>
      </c>
      <c r="K25" s="13">
        <f t="shared" si="5"/>
        <v>581209.30080000008</v>
      </c>
      <c r="L25" s="13">
        <f t="shared" si="0"/>
        <v>1999344</v>
      </c>
      <c r="M25" s="7"/>
    </row>
    <row r="26" spans="1:13" ht="24" x14ac:dyDescent="0.2">
      <c r="A26" s="25"/>
      <c r="B26" s="25" t="s">
        <v>51</v>
      </c>
      <c r="C26" s="25" t="s">
        <v>72</v>
      </c>
      <c r="D26" s="25" t="s">
        <v>44</v>
      </c>
      <c r="E26" s="25" t="s">
        <v>45</v>
      </c>
      <c r="F26" s="46" t="s">
        <v>52</v>
      </c>
      <c r="G26" s="25" t="s">
        <v>36</v>
      </c>
      <c r="H26" s="26">
        <v>193576</v>
      </c>
      <c r="I26" s="13">
        <f>+H26</f>
        <v>193576</v>
      </c>
      <c r="J26" s="13"/>
      <c r="K26" s="13"/>
      <c r="L26" s="13">
        <f t="shared" si="0"/>
        <v>193576</v>
      </c>
      <c r="M26" s="7"/>
    </row>
    <row r="27" spans="1:13" ht="83.25" customHeight="1" x14ac:dyDescent="0.2">
      <c r="A27" s="25" t="s">
        <v>8</v>
      </c>
      <c r="B27" s="27">
        <v>45120</v>
      </c>
      <c r="C27" s="3" t="s">
        <v>79</v>
      </c>
      <c r="D27" s="25" t="s">
        <v>23</v>
      </c>
      <c r="E27" s="37" t="s">
        <v>24</v>
      </c>
      <c r="F27" s="47" t="s">
        <v>21</v>
      </c>
      <c r="G27" s="36" t="s">
        <v>22</v>
      </c>
      <c r="H27" s="3">
        <v>950000</v>
      </c>
      <c r="I27" s="13">
        <f>950000*I12</f>
        <v>637830</v>
      </c>
      <c r="J27" s="13">
        <f t="shared" ref="J27:K27" si="6">950000*J12</f>
        <v>36005</v>
      </c>
      <c r="K27" s="13">
        <f t="shared" si="6"/>
        <v>276165</v>
      </c>
      <c r="L27" s="13">
        <f t="shared" si="0"/>
        <v>950000</v>
      </c>
      <c r="M27" s="7"/>
    </row>
    <row r="28" spans="1:13" ht="157.5" customHeight="1" x14ac:dyDescent="0.2">
      <c r="A28" s="25" t="s">
        <v>80</v>
      </c>
      <c r="B28" s="25" t="s">
        <v>53</v>
      </c>
      <c r="C28" s="25" t="s">
        <v>77</v>
      </c>
      <c r="D28" s="25" t="s">
        <v>56</v>
      </c>
      <c r="E28" s="37" t="s">
        <v>57</v>
      </c>
      <c r="F28" s="43" t="s">
        <v>108</v>
      </c>
      <c r="G28" s="37" t="s">
        <v>55</v>
      </c>
      <c r="H28" s="38">
        <v>2785900</v>
      </c>
      <c r="I28" s="39">
        <f>+H28</f>
        <v>2785900</v>
      </c>
      <c r="J28" s="39"/>
      <c r="K28" s="39"/>
      <c r="L28" s="39">
        <f t="shared" si="0"/>
        <v>2785900</v>
      </c>
      <c r="M28" s="7"/>
    </row>
    <row r="29" spans="1:13" ht="155.25" customHeight="1" x14ac:dyDescent="0.2">
      <c r="A29" s="25" t="s">
        <v>80</v>
      </c>
      <c r="B29" s="25" t="s">
        <v>53</v>
      </c>
      <c r="C29" s="25" t="s">
        <v>77</v>
      </c>
      <c r="D29" s="25" t="s">
        <v>58</v>
      </c>
      <c r="E29" s="37" t="s">
        <v>59</v>
      </c>
      <c r="F29" s="44" t="s">
        <v>54</v>
      </c>
      <c r="G29" s="37" t="s">
        <v>55</v>
      </c>
      <c r="H29" s="38">
        <v>1065000</v>
      </c>
      <c r="I29" s="39">
        <f>+H29</f>
        <v>1065000</v>
      </c>
      <c r="J29" s="39"/>
      <c r="K29" s="39"/>
      <c r="L29" s="39">
        <f t="shared" si="0"/>
        <v>1065000</v>
      </c>
      <c r="M29" s="7"/>
    </row>
    <row r="30" spans="1:13" ht="135" x14ac:dyDescent="0.2">
      <c r="A30" s="25" t="s">
        <v>82</v>
      </c>
      <c r="B30" s="25" t="s">
        <v>60</v>
      </c>
      <c r="C30" s="25" t="s">
        <v>78</v>
      </c>
      <c r="D30" s="25" t="s">
        <v>28</v>
      </c>
      <c r="E30" s="37" t="s">
        <v>29</v>
      </c>
      <c r="F30" s="44" t="s">
        <v>61</v>
      </c>
      <c r="G30" s="37" t="s">
        <v>62</v>
      </c>
      <c r="H30" s="38">
        <v>2229000</v>
      </c>
      <c r="I30" s="39">
        <f>+H30</f>
        <v>2229000</v>
      </c>
      <c r="J30" s="39"/>
      <c r="K30" s="39"/>
      <c r="L30" s="39">
        <f t="shared" si="0"/>
        <v>2229000</v>
      </c>
      <c r="M30" s="7"/>
    </row>
    <row r="32" spans="1:13" x14ac:dyDescent="0.2">
      <c r="K32" s="28" t="s">
        <v>99</v>
      </c>
      <c r="L32" s="29">
        <f>SUM(L14:L30)</f>
        <v>50369879.600000001</v>
      </c>
    </row>
    <row r="34" spans="5:13" x14ac:dyDescent="0.2">
      <c r="L34" s="31">
        <f>+L11-L32</f>
        <v>37598908.029999994</v>
      </c>
    </row>
    <row r="35" spans="5:13" x14ac:dyDescent="0.2">
      <c r="F35" s="7" t="s">
        <v>100</v>
      </c>
    </row>
    <row r="36" spans="5:13" ht="69" customHeight="1" x14ac:dyDescent="0.2">
      <c r="E36" s="37" t="s">
        <v>24</v>
      </c>
      <c r="F36" s="43" t="s">
        <v>21</v>
      </c>
      <c r="G36" s="37" t="s">
        <v>22</v>
      </c>
      <c r="H36" s="39">
        <f>950000*5</f>
        <v>4750000</v>
      </c>
    </row>
    <row r="37" spans="5:13" ht="78.75" x14ac:dyDescent="0.2">
      <c r="E37" s="37" t="s">
        <v>24</v>
      </c>
      <c r="F37" s="44" t="s">
        <v>30</v>
      </c>
      <c r="G37" s="37" t="s">
        <v>31</v>
      </c>
      <c r="H37" s="38">
        <v>5250000</v>
      </c>
    </row>
    <row r="38" spans="5:13" ht="36.75" customHeight="1" x14ac:dyDescent="0.2">
      <c r="E38" s="40" t="s">
        <v>24</v>
      </c>
      <c r="F38" s="45" t="s">
        <v>101</v>
      </c>
      <c r="G38" s="40" t="s">
        <v>31</v>
      </c>
      <c r="H38" s="41">
        <v>7000000</v>
      </c>
    </row>
    <row r="39" spans="5:13" ht="36" customHeight="1" x14ac:dyDescent="0.2">
      <c r="E39" s="42" t="s">
        <v>102</v>
      </c>
      <c r="F39" s="42" t="s">
        <v>103</v>
      </c>
      <c r="G39" s="42" t="s">
        <v>104</v>
      </c>
      <c r="H39" s="39">
        <v>3770000</v>
      </c>
    </row>
    <row r="40" spans="5:13" ht="24" x14ac:dyDescent="0.2">
      <c r="G40" s="28" t="s">
        <v>105</v>
      </c>
      <c r="H40" s="33">
        <f>+H36+H37+H38+H39</f>
        <v>20770000</v>
      </c>
    </row>
    <row r="41" spans="5:13" ht="23.25" customHeight="1" x14ac:dyDescent="0.2">
      <c r="H41" s="32"/>
      <c r="K41" s="34" t="s">
        <v>106</v>
      </c>
      <c r="L41" s="35">
        <f>+L34-H40</f>
        <v>16828908.029999994</v>
      </c>
    </row>
    <row r="42" spans="5:13" x14ac:dyDescent="0.2">
      <c r="H42" s="32"/>
    </row>
    <row r="43" spans="5:13" x14ac:dyDescent="0.2">
      <c r="M43" s="7"/>
    </row>
    <row r="44" spans="5:13" x14ac:dyDescent="0.2">
      <c r="I44" s="31"/>
      <c r="M44" s="7"/>
    </row>
    <row r="45" spans="5:13" x14ac:dyDescent="0.2">
      <c r="M45" s="7"/>
    </row>
  </sheetData>
  <autoFilter ref="A13:H30" xr:uid="{00000000-0009-0000-0000-000000000000}"/>
  <printOptions horizontalCentered="1"/>
  <pageMargins left="0.15748031496062992" right="0.15748031496062992" top="0.15748031496062992" bottom="0" header="0.11811023622047245" footer="0.15748031496062992"/>
  <pageSetup scale="7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TERNINAL 2</dc:creator>
  <cp:lastModifiedBy>USUARIO</cp:lastModifiedBy>
  <cp:lastPrinted>2023-07-31T20:58:33Z</cp:lastPrinted>
  <dcterms:created xsi:type="dcterms:W3CDTF">2023-07-27T12:40:34Z</dcterms:created>
  <dcterms:modified xsi:type="dcterms:W3CDTF">2023-08-01T14:58:26Z</dcterms:modified>
</cp:coreProperties>
</file>